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FE2406A3-4E56-4D9F-90C4-6457D4288D25}" xr6:coauthVersionLast="47" xr6:coauthVersionMax="47" xr10:uidLastSave="{00000000-0000-0000-0000-000000000000}"/>
  <bookViews>
    <workbookView xWindow="-120" yWindow="-120" windowWidth="29040" windowHeight="15720" tabRatio="843" activeTab="1" xr2:uid="{00000000-000D-0000-FFFF-FFFF00000000}"/>
  </bookViews>
  <sheets>
    <sheet name="NamesLookup" sheetId="25" r:id="rId1"/>
    <sheet name="CurrentBalances" sheetId="2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8" l="1"/>
  <c r="D20" i="28"/>
  <c r="D19" i="28" l="1"/>
  <c r="D18" i="28" l="1"/>
  <c r="D17" i="28" l="1"/>
  <c r="D15" i="28" l="1"/>
  <c r="D16" i="28" l="1"/>
  <c r="D13" i="28" l="1"/>
  <c r="D10" i="28" l="1"/>
  <c r="D11" i="28" l="1"/>
  <c r="D8" i="28" l="1"/>
  <c r="D6" i="28" l="1"/>
  <c r="D7" i="28" l="1"/>
  <c r="D9" i="28" l="1"/>
  <c r="D21" i="28" l="1"/>
  <c r="D5" i="28" l="1"/>
  <c r="D4" i="28" l="1"/>
  <c r="D14" i="28" l="1"/>
  <c r="D3" i="28" l="1"/>
  <c r="D2" i="28" l="1"/>
  <c r="D22" i="28" s="1"/>
</calcChain>
</file>

<file path=xl/sharedStrings.xml><?xml version="1.0" encoding="utf-8"?>
<sst xmlns="http://schemas.openxmlformats.org/spreadsheetml/2006/main" count="87" uniqueCount="44">
  <si>
    <t>Abbrev</t>
  </si>
  <si>
    <t>Club</t>
  </si>
  <si>
    <t>Count</t>
  </si>
  <si>
    <t>Balance</t>
  </si>
  <si>
    <t xml:space="preserve">Total </t>
  </si>
  <si>
    <t>Ajax</t>
  </si>
  <si>
    <t>Atalanta</t>
  </si>
  <si>
    <t>Bristol_City</t>
  </si>
  <si>
    <t>Cardiff_City</t>
  </si>
  <si>
    <t>Derby_County</t>
  </si>
  <si>
    <t>FC_Porto</t>
  </si>
  <si>
    <t>Feyenoord</t>
  </si>
  <si>
    <t>Fulham</t>
  </si>
  <si>
    <t>Middlesbrough</t>
  </si>
  <si>
    <t>Nottingham_Forest</t>
  </si>
  <si>
    <t>PSV</t>
  </si>
  <si>
    <t>RB_Leipzig</t>
  </si>
  <si>
    <t>Real_Betis</t>
  </si>
  <si>
    <t>Real_Sociedad</t>
  </si>
  <si>
    <t>Schalke</t>
  </si>
  <si>
    <t>Sunderland</t>
  </si>
  <si>
    <t>Villarreal</t>
  </si>
  <si>
    <t>Watford</t>
  </si>
  <si>
    <t>West_Brom</t>
  </si>
  <si>
    <t>Wolves</t>
  </si>
  <si>
    <t>AJA</t>
  </si>
  <si>
    <t>ATL</t>
  </si>
  <si>
    <t>BRC</t>
  </si>
  <si>
    <t>CAR</t>
  </si>
  <si>
    <t>DER</t>
  </si>
  <si>
    <t>FCP</t>
  </si>
  <si>
    <t>FEY</t>
  </si>
  <si>
    <t>FUL</t>
  </si>
  <si>
    <t>MID</t>
  </si>
  <si>
    <t>NTF</t>
  </si>
  <si>
    <t>RBL</t>
  </si>
  <si>
    <t>BET</t>
  </si>
  <si>
    <t>SOC</t>
  </si>
  <si>
    <t>SCH</t>
  </si>
  <si>
    <t>SUN</t>
  </si>
  <si>
    <t>VIL</t>
  </si>
  <si>
    <t>WAT</t>
  </si>
  <si>
    <t>WBA</t>
  </si>
  <si>
    <t>WOL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</si>
</sst>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8"/>
      <name val="Tahoma"/>
      <family val="2"/>
    </font>
    <font>
      <sz val="8"/>
      <name val="Calibri"/>
      <family val="2"/>
    </font>
    <font>
      <u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Tahoma"/>
      <family val="2"/>
    </font>
    <font>
      <b/>
      <sz val="20"/>
      <color rgb="FF0F235C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833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0" borderId="0"/>
    <xf numFmtId="0" fontId="2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9">
    <xf numFmtId="0" fontId="0" fillId="0" borderId="0" xfId="0"/>
    <xf numFmtId="6" fontId="18" fillId="0" borderId="0" xfId="0" applyNumberFormat="1" applyFont="1" applyAlignment="1">
      <alignment horizontal="left"/>
    </xf>
    <xf numFmtId="0" fontId="20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14" fontId="0" fillId="0" borderId="0" xfId="0" applyNumberFormat="1" applyAlignment="1">
      <alignment horizontal="left"/>
    </xf>
    <xf numFmtId="0" fontId="23" fillId="0" borderId="0" xfId="0" applyFont="1"/>
    <xf numFmtId="0" fontId="24" fillId="24" borderId="12" xfId="0" applyFont="1" applyFill="1" applyBorder="1" applyAlignment="1">
      <alignment horizontal="center"/>
    </xf>
    <xf numFmtId="0" fontId="24" fillId="24" borderId="13" xfId="0" applyFont="1" applyFill="1" applyBorder="1" applyAlignment="1">
      <alignment horizontal="center"/>
    </xf>
    <xf numFmtId="0" fontId="24" fillId="24" borderId="14" xfId="0" applyFont="1" applyFill="1" applyBorder="1" applyAlignment="1">
      <alignment horizontal="center"/>
    </xf>
    <xf numFmtId="0" fontId="23" fillId="0" borderId="10" xfId="0" applyFont="1" applyBorder="1"/>
    <xf numFmtId="0" fontId="24" fillId="24" borderId="15" xfId="37" applyFont="1" applyFill="1" applyBorder="1" applyAlignment="1">
      <alignment horizontal="center"/>
    </xf>
    <xf numFmtId="0" fontId="24" fillId="24" borderId="0" xfId="0" applyFont="1" applyFill="1" applyAlignment="1">
      <alignment horizontal="center"/>
    </xf>
    <xf numFmtId="6" fontId="24" fillId="24" borderId="10" xfId="0" applyNumberFormat="1" applyFont="1" applyFill="1" applyBorder="1" applyAlignment="1">
      <alignment horizontal="center"/>
    </xf>
    <xf numFmtId="0" fontId="24" fillId="24" borderId="11" xfId="37" applyFont="1" applyFill="1" applyBorder="1" applyAlignment="1">
      <alignment horizontal="center"/>
    </xf>
    <xf numFmtId="6" fontId="24" fillId="24" borderId="16" xfId="0" applyNumberFormat="1" applyFont="1" applyFill="1" applyBorder="1" applyAlignment="1">
      <alignment horizontal="left"/>
    </xf>
    <xf numFmtId="0" fontId="24" fillId="24" borderId="16" xfId="0" applyFont="1" applyFill="1" applyBorder="1"/>
    <xf numFmtId="6" fontId="24" fillId="24" borderId="14" xfId="0" applyNumberFormat="1" applyFont="1" applyFill="1" applyBorder="1" applyAlignment="1">
      <alignment horizontal="center"/>
    </xf>
    <xf numFmtId="6" fontId="23" fillId="0" borderId="0" xfId="0" applyNumberFormat="1" applyFont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mruColors>
      <color rgb="FF998331"/>
      <color rgb="FF0F23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aja.xlsx" TargetMode="External"/><Relationship Id="rId1" Type="http://schemas.openxmlformats.org/officeDocument/2006/relationships/externalLinkPath" Target="aja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ntf.xlsx" TargetMode="External"/><Relationship Id="rId1" Type="http://schemas.openxmlformats.org/officeDocument/2006/relationships/externalLinkPath" Target="ntf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psv.xlsx" TargetMode="External"/><Relationship Id="rId1" Type="http://schemas.openxmlformats.org/officeDocument/2006/relationships/externalLinkPath" Target="psv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rbl.xlsx" TargetMode="External"/><Relationship Id="rId1" Type="http://schemas.openxmlformats.org/officeDocument/2006/relationships/externalLinkPath" Target="rbl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bet.xlsx" TargetMode="External"/><Relationship Id="rId1" Type="http://schemas.openxmlformats.org/officeDocument/2006/relationships/externalLinkPath" Target="bet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soc.xlsx" TargetMode="External"/><Relationship Id="rId1" Type="http://schemas.openxmlformats.org/officeDocument/2006/relationships/externalLinkPath" Target="soc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sch.xlsx" TargetMode="External"/><Relationship Id="rId1" Type="http://schemas.openxmlformats.org/officeDocument/2006/relationships/externalLinkPath" Target="sch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sun.xlsx" TargetMode="External"/><Relationship Id="rId1" Type="http://schemas.openxmlformats.org/officeDocument/2006/relationships/externalLinkPath" Target="sun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vil.xlsx" TargetMode="External"/><Relationship Id="rId1" Type="http://schemas.openxmlformats.org/officeDocument/2006/relationships/externalLinkPath" Target="vil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wat.xlsx" TargetMode="External"/><Relationship Id="rId1" Type="http://schemas.openxmlformats.org/officeDocument/2006/relationships/externalLinkPath" Target="wat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wba.xlsx" TargetMode="External"/><Relationship Id="rId1" Type="http://schemas.openxmlformats.org/officeDocument/2006/relationships/externalLinkPath" Target="wb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atl.xlsx" TargetMode="External"/><Relationship Id="rId1" Type="http://schemas.openxmlformats.org/officeDocument/2006/relationships/externalLinkPath" Target="atl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wol.xlsx" TargetMode="External"/><Relationship Id="rId1" Type="http://schemas.openxmlformats.org/officeDocument/2006/relationships/externalLinkPath" Target="wo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brc.xlsx" TargetMode="External"/><Relationship Id="rId1" Type="http://schemas.openxmlformats.org/officeDocument/2006/relationships/externalLinkPath" Target="brc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ar.xlsx" TargetMode="External"/><Relationship Id="rId1" Type="http://schemas.openxmlformats.org/officeDocument/2006/relationships/externalLinkPath" Target="car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der.xlsx" TargetMode="External"/><Relationship Id="rId1" Type="http://schemas.openxmlformats.org/officeDocument/2006/relationships/externalLinkPath" Target="der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fcp.xlsx" TargetMode="External"/><Relationship Id="rId1" Type="http://schemas.openxmlformats.org/officeDocument/2006/relationships/externalLinkPath" Target="fcp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fey.xlsx" TargetMode="External"/><Relationship Id="rId1" Type="http://schemas.openxmlformats.org/officeDocument/2006/relationships/externalLinkPath" Target="fey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ful.xlsx" TargetMode="External"/><Relationship Id="rId1" Type="http://schemas.openxmlformats.org/officeDocument/2006/relationships/externalLinkPath" Target="ful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mid.xlsx" TargetMode="External"/><Relationship Id="rId1" Type="http://schemas.openxmlformats.org/officeDocument/2006/relationships/externalLinkPath" Target="m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129700000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80660000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119770000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60270000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121360000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93360000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64350000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102185000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112430000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41600000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114600000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50060000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70150000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75210000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83280000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66945000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40520000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65860000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65760000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53800000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B3:D27"/>
  <sheetViews>
    <sheetView workbookViewId="0">
      <selection activeCell="C4" sqref="C4:C23"/>
    </sheetView>
  </sheetViews>
  <sheetFormatPr defaultRowHeight="15" x14ac:dyDescent="0.25"/>
  <cols>
    <col min="4" max="4" width="24.28515625" bestFit="1" customWidth="1"/>
    <col min="6" max="6" width="24.28515625" bestFit="1" customWidth="1"/>
  </cols>
  <sheetData>
    <row r="3" spans="2:4" x14ac:dyDescent="0.25">
      <c r="B3" s="3" t="s">
        <v>2</v>
      </c>
      <c r="C3" s="3" t="s">
        <v>0</v>
      </c>
      <c r="D3" s="3" t="s">
        <v>1</v>
      </c>
    </row>
    <row r="4" spans="2:4" x14ac:dyDescent="0.25">
      <c r="B4" s="2">
        <v>1</v>
      </c>
      <c r="C4" s="4" t="s">
        <v>25</v>
      </c>
      <c r="D4" s="5" t="s">
        <v>5</v>
      </c>
    </row>
    <row r="5" spans="2:4" x14ac:dyDescent="0.25">
      <c r="B5" s="2">
        <v>2</v>
      </c>
      <c r="C5" s="4" t="s">
        <v>26</v>
      </c>
      <c r="D5" s="5" t="s">
        <v>6</v>
      </c>
    </row>
    <row r="6" spans="2:4" x14ac:dyDescent="0.25">
      <c r="B6" s="2">
        <v>3</v>
      </c>
      <c r="C6" s="4" t="s">
        <v>27</v>
      </c>
      <c r="D6" s="5" t="s">
        <v>7</v>
      </c>
    </row>
    <row r="7" spans="2:4" x14ac:dyDescent="0.25">
      <c r="B7" s="2">
        <v>4</v>
      </c>
      <c r="C7" s="4" t="s">
        <v>28</v>
      </c>
      <c r="D7" s="5" t="s">
        <v>8</v>
      </c>
    </row>
    <row r="8" spans="2:4" x14ac:dyDescent="0.25">
      <c r="B8" s="2">
        <v>5</v>
      </c>
      <c r="C8" s="4" t="s">
        <v>29</v>
      </c>
      <c r="D8" s="5" t="s">
        <v>9</v>
      </c>
    </row>
    <row r="9" spans="2:4" x14ac:dyDescent="0.25">
      <c r="B9" s="2">
        <v>6</v>
      </c>
      <c r="C9" s="4" t="s">
        <v>30</v>
      </c>
      <c r="D9" s="5" t="s">
        <v>10</v>
      </c>
    </row>
    <row r="10" spans="2:4" x14ac:dyDescent="0.25">
      <c r="B10" s="2">
        <v>7</v>
      </c>
      <c r="C10" s="4" t="s">
        <v>31</v>
      </c>
      <c r="D10" s="5" t="s">
        <v>11</v>
      </c>
    </row>
    <row r="11" spans="2:4" x14ac:dyDescent="0.25">
      <c r="B11" s="2">
        <v>8</v>
      </c>
      <c r="C11" s="4" t="s">
        <v>32</v>
      </c>
      <c r="D11" s="5" t="s">
        <v>12</v>
      </c>
    </row>
    <row r="12" spans="2:4" x14ac:dyDescent="0.25">
      <c r="B12" s="2">
        <v>9</v>
      </c>
      <c r="C12" s="4" t="s">
        <v>33</v>
      </c>
      <c r="D12" s="5" t="s">
        <v>13</v>
      </c>
    </row>
    <row r="13" spans="2:4" x14ac:dyDescent="0.25">
      <c r="B13" s="2">
        <v>10</v>
      </c>
      <c r="C13" s="4" t="s">
        <v>34</v>
      </c>
      <c r="D13" s="5" t="s">
        <v>14</v>
      </c>
    </row>
    <row r="14" spans="2:4" x14ac:dyDescent="0.25">
      <c r="B14" s="2">
        <v>11</v>
      </c>
      <c r="C14" s="4" t="s">
        <v>15</v>
      </c>
      <c r="D14" s="5" t="s">
        <v>15</v>
      </c>
    </row>
    <row r="15" spans="2:4" x14ac:dyDescent="0.25">
      <c r="B15" s="2">
        <v>12</v>
      </c>
      <c r="C15" s="4" t="s">
        <v>35</v>
      </c>
      <c r="D15" s="5" t="s">
        <v>16</v>
      </c>
    </row>
    <row r="16" spans="2:4" x14ac:dyDescent="0.25">
      <c r="B16" s="2">
        <v>13</v>
      </c>
      <c r="C16" s="4" t="s">
        <v>36</v>
      </c>
      <c r="D16" s="5" t="s">
        <v>17</v>
      </c>
    </row>
    <row r="17" spans="2:4" x14ac:dyDescent="0.25">
      <c r="B17" s="2">
        <v>14</v>
      </c>
      <c r="C17" s="4" t="s">
        <v>37</v>
      </c>
      <c r="D17" s="5" t="s">
        <v>18</v>
      </c>
    </row>
    <row r="18" spans="2:4" x14ac:dyDescent="0.25">
      <c r="B18" s="2">
        <v>15</v>
      </c>
      <c r="C18" s="4" t="s">
        <v>38</v>
      </c>
      <c r="D18" s="5" t="s">
        <v>19</v>
      </c>
    </row>
    <row r="19" spans="2:4" x14ac:dyDescent="0.25">
      <c r="B19" s="2">
        <v>16</v>
      </c>
      <c r="C19" s="4" t="s">
        <v>39</v>
      </c>
      <c r="D19" s="5" t="s">
        <v>20</v>
      </c>
    </row>
    <row r="20" spans="2:4" x14ac:dyDescent="0.25">
      <c r="B20" s="2">
        <v>17</v>
      </c>
      <c r="C20" s="4" t="s">
        <v>40</v>
      </c>
      <c r="D20" s="5" t="s">
        <v>21</v>
      </c>
    </row>
    <row r="21" spans="2:4" x14ac:dyDescent="0.25">
      <c r="B21" s="2">
        <v>18</v>
      </c>
      <c r="C21" s="4" t="s">
        <v>41</v>
      </c>
      <c r="D21" s="5" t="s">
        <v>22</v>
      </c>
    </row>
    <row r="22" spans="2:4" x14ac:dyDescent="0.25">
      <c r="B22" s="2">
        <v>19</v>
      </c>
      <c r="C22" s="4" t="s">
        <v>42</v>
      </c>
      <c r="D22" s="5" t="s">
        <v>23</v>
      </c>
    </row>
    <row r="23" spans="2:4" x14ac:dyDescent="0.25">
      <c r="B23" s="2">
        <v>20</v>
      </c>
      <c r="C23" s="4" t="s">
        <v>43</v>
      </c>
      <c r="D23" s="5" t="s">
        <v>24</v>
      </c>
    </row>
    <row r="24" spans="2:4" x14ac:dyDescent="0.25">
      <c r="B24" s="2"/>
      <c r="C24" s="4"/>
      <c r="D24" s="5"/>
    </row>
    <row r="25" spans="2:4" x14ac:dyDescent="0.25">
      <c r="B25" s="2"/>
      <c r="C25" s="4"/>
      <c r="D25" s="5"/>
    </row>
    <row r="26" spans="2:4" x14ac:dyDescent="0.25">
      <c r="B26" s="2"/>
      <c r="D26" s="1"/>
    </row>
    <row r="27" spans="2:4" x14ac:dyDescent="0.25">
      <c r="B27" s="2"/>
      <c r="D27" s="1"/>
    </row>
  </sheetData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0"/>
  <sheetViews>
    <sheetView tabSelected="1" topLeftCell="B1" workbookViewId="0">
      <selection activeCell="D13" sqref="D13"/>
    </sheetView>
  </sheetViews>
  <sheetFormatPr defaultColWidth="18.7109375" defaultRowHeight="25.5" x14ac:dyDescent="0.35"/>
  <cols>
    <col min="1" max="1" width="18.7109375" style="6"/>
    <col min="2" max="2" width="41.5703125" style="6" bestFit="1" customWidth="1"/>
    <col min="3" max="3" width="15.7109375" style="6" bestFit="1" customWidth="1"/>
    <col min="4" max="4" width="32.7109375" style="6" bestFit="1" customWidth="1"/>
    <col min="5" max="16384" width="18.7109375" style="6"/>
  </cols>
  <sheetData>
    <row r="1" spans="1:4" ht="26.25" thickBot="1" x14ac:dyDescent="0.4">
      <c r="B1" s="7" t="s">
        <v>1</v>
      </c>
      <c r="C1" s="8" t="s">
        <v>0</v>
      </c>
      <c r="D1" s="9" t="s">
        <v>3</v>
      </c>
    </row>
    <row r="2" spans="1:4" x14ac:dyDescent="0.35">
      <c r="A2" s="10"/>
      <c r="B2" s="11" t="s">
        <v>5</v>
      </c>
      <c r="C2" s="12" t="s">
        <v>25</v>
      </c>
      <c r="D2" s="13">
        <f>[1]INT!$B$2</f>
        <v>129700000</v>
      </c>
    </row>
    <row r="3" spans="1:4" x14ac:dyDescent="0.35">
      <c r="A3" s="10"/>
      <c r="B3" s="14" t="s">
        <v>6</v>
      </c>
      <c r="C3" s="12" t="s">
        <v>26</v>
      </c>
      <c r="D3" s="13">
        <f>[2]INT!$B$2</f>
        <v>50060000</v>
      </c>
    </row>
    <row r="4" spans="1:4" x14ac:dyDescent="0.35">
      <c r="A4" s="10"/>
      <c r="B4" s="14" t="s">
        <v>7</v>
      </c>
      <c r="C4" s="12" t="s">
        <v>27</v>
      </c>
      <c r="D4" s="13">
        <f>[3]INT!$B$2</f>
        <v>75210000</v>
      </c>
    </row>
    <row r="5" spans="1:4" x14ac:dyDescent="0.35">
      <c r="A5" s="10"/>
      <c r="B5" s="14" t="s">
        <v>8</v>
      </c>
      <c r="C5" s="12" t="s">
        <v>28</v>
      </c>
      <c r="D5" s="13">
        <f>[4]INT!$B$2</f>
        <v>83280000</v>
      </c>
    </row>
    <row r="6" spans="1:4" x14ac:dyDescent="0.35">
      <c r="A6" s="10"/>
      <c r="B6" s="14" t="s">
        <v>9</v>
      </c>
      <c r="C6" s="12" t="s">
        <v>29</v>
      </c>
      <c r="D6" s="13">
        <f>[5]INT!$B$2</f>
        <v>66945000</v>
      </c>
    </row>
    <row r="7" spans="1:4" x14ac:dyDescent="0.35">
      <c r="A7" s="10"/>
      <c r="B7" s="14" t="s">
        <v>10</v>
      </c>
      <c r="C7" s="12" t="s">
        <v>30</v>
      </c>
      <c r="D7" s="13">
        <f>[6]INT!$B$2</f>
        <v>40520000</v>
      </c>
    </row>
    <row r="8" spans="1:4" x14ac:dyDescent="0.35">
      <c r="A8" s="10"/>
      <c r="B8" s="14" t="s">
        <v>11</v>
      </c>
      <c r="C8" s="12" t="s">
        <v>31</v>
      </c>
      <c r="D8" s="13">
        <f>[7]INT!$B$2</f>
        <v>65860000</v>
      </c>
    </row>
    <row r="9" spans="1:4" x14ac:dyDescent="0.35">
      <c r="A9" s="10"/>
      <c r="B9" s="14" t="s">
        <v>12</v>
      </c>
      <c r="C9" s="12" t="s">
        <v>32</v>
      </c>
      <c r="D9" s="13">
        <f>[8]INT!$B$2</f>
        <v>65760000</v>
      </c>
    </row>
    <row r="10" spans="1:4" x14ac:dyDescent="0.35">
      <c r="A10" s="10"/>
      <c r="B10" s="14" t="s">
        <v>13</v>
      </c>
      <c r="C10" s="12" t="s">
        <v>33</v>
      </c>
      <c r="D10" s="13">
        <f>[9]INT!$B$2</f>
        <v>53800000</v>
      </c>
    </row>
    <row r="11" spans="1:4" x14ac:dyDescent="0.35">
      <c r="A11" s="10"/>
      <c r="B11" s="14" t="s">
        <v>14</v>
      </c>
      <c r="C11" s="12" t="s">
        <v>34</v>
      </c>
      <c r="D11" s="13">
        <f>[10]INT!$B$2</f>
        <v>80660000</v>
      </c>
    </row>
    <row r="12" spans="1:4" x14ac:dyDescent="0.35">
      <c r="A12" s="10"/>
      <c r="B12" s="14" t="s">
        <v>15</v>
      </c>
      <c r="C12" s="12" t="s">
        <v>15</v>
      </c>
      <c r="D12" s="13">
        <f>[11]INT!$B$2</f>
        <v>119770000</v>
      </c>
    </row>
    <row r="13" spans="1:4" x14ac:dyDescent="0.35">
      <c r="A13" s="10"/>
      <c r="B13" s="14" t="s">
        <v>16</v>
      </c>
      <c r="C13" s="12" t="s">
        <v>35</v>
      </c>
      <c r="D13" s="13">
        <f>[12]INT!$B$2</f>
        <v>60270000</v>
      </c>
    </row>
    <row r="14" spans="1:4" x14ac:dyDescent="0.35">
      <c r="A14" s="10"/>
      <c r="B14" s="14" t="s">
        <v>17</v>
      </c>
      <c r="C14" s="12" t="s">
        <v>36</v>
      </c>
      <c r="D14" s="13">
        <f>[13]INT!$B$2</f>
        <v>121360000</v>
      </c>
    </row>
    <row r="15" spans="1:4" x14ac:dyDescent="0.35">
      <c r="A15" s="10"/>
      <c r="B15" s="14" t="s">
        <v>18</v>
      </c>
      <c r="C15" s="12" t="s">
        <v>37</v>
      </c>
      <c r="D15" s="13">
        <f>[14]INT!$B$2</f>
        <v>93360000</v>
      </c>
    </row>
    <row r="16" spans="1:4" x14ac:dyDescent="0.35">
      <c r="A16" s="10"/>
      <c r="B16" s="14" t="s">
        <v>19</v>
      </c>
      <c r="C16" s="12" t="s">
        <v>38</v>
      </c>
      <c r="D16" s="13">
        <f>[15]INT!$B$2</f>
        <v>64350000</v>
      </c>
    </row>
    <row r="17" spans="1:4" x14ac:dyDescent="0.35">
      <c r="A17" s="10"/>
      <c r="B17" s="14" t="s">
        <v>20</v>
      </c>
      <c r="C17" s="12" t="s">
        <v>39</v>
      </c>
      <c r="D17" s="13">
        <f>[16]INT!$B$2</f>
        <v>102185000</v>
      </c>
    </row>
    <row r="18" spans="1:4" x14ac:dyDescent="0.35">
      <c r="A18" s="10"/>
      <c r="B18" s="14" t="s">
        <v>21</v>
      </c>
      <c r="C18" s="12" t="s">
        <v>40</v>
      </c>
      <c r="D18" s="13">
        <f>[17]INT!$B$2</f>
        <v>112430000</v>
      </c>
    </row>
    <row r="19" spans="1:4" x14ac:dyDescent="0.35">
      <c r="A19" s="10"/>
      <c r="B19" s="14" t="s">
        <v>22</v>
      </c>
      <c r="C19" s="12" t="s">
        <v>41</v>
      </c>
      <c r="D19" s="13">
        <f>[18]INT!$B$2</f>
        <v>41600000</v>
      </c>
    </row>
    <row r="20" spans="1:4" x14ac:dyDescent="0.35">
      <c r="A20" s="10"/>
      <c r="B20" s="14" t="s">
        <v>23</v>
      </c>
      <c r="C20" s="12" t="s">
        <v>42</v>
      </c>
      <c r="D20" s="13">
        <f>[19]INT!$B$2</f>
        <v>114600000</v>
      </c>
    </row>
    <row r="21" spans="1:4" ht="26.25" thickBot="1" x14ac:dyDescent="0.4">
      <c r="A21" s="10"/>
      <c r="B21" s="14" t="s">
        <v>24</v>
      </c>
      <c r="C21" s="12" t="s">
        <v>43</v>
      </c>
      <c r="D21" s="13">
        <f>[20]INT!$B$2</f>
        <v>70150000</v>
      </c>
    </row>
    <row r="22" spans="1:4" ht="26.25" thickBot="1" x14ac:dyDescent="0.4">
      <c r="B22" s="15" t="s">
        <v>4</v>
      </c>
      <c r="C22" s="16"/>
      <c r="D22" s="17">
        <f>SUM(D2:D21)</f>
        <v>1611870000</v>
      </c>
    </row>
    <row r="31" spans="1:4" x14ac:dyDescent="0.35">
      <c r="C31" s="18"/>
    </row>
    <row r="32" spans="1:4" x14ac:dyDescent="0.35">
      <c r="C32" s="18"/>
    </row>
    <row r="33" spans="3:3" x14ac:dyDescent="0.35">
      <c r="C33" s="18"/>
    </row>
    <row r="34" spans="3:3" x14ac:dyDescent="0.35">
      <c r="C34" s="18"/>
    </row>
    <row r="35" spans="3:3" x14ac:dyDescent="0.35">
      <c r="C35" s="18"/>
    </row>
    <row r="36" spans="3:3" x14ac:dyDescent="0.35">
      <c r="C36" s="18"/>
    </row>
    <row r="37" spans="3:3" x14ac:dyDescent="0.35">
      <c r="C37" s="18"/>
    </row>
    <row r="38" spans="3:3" x14ac:dyDescent="0.35">
      <c r="C38" s="18"/>
    </row>
    <row r="39" spans="3:3" x14ac:dyDescent="0.35">
      <c r="C39" s="18"/>
    </row>
    <row r="40" spans="3:3" x14ac:dyDescent="0.35">
      <c r="C40" s="18"/>
    </row>
    <row r="41" spans="3:3" x14ac:dyDescent="0.35">
      <c r="C41" s="18"/>
    </row>
    <row r="42" spans="3:3" x14ac:dyDescent="0.35">
      <c r="C42" s="18"/>
    </row>
    <row r="43" spans="3:3" x14ac:dyDescent="0.35">
      <c r="C43" s="18"/>
    </row>
    <row r="44" spans="3:3" x14ac:dyDescent="0.35">
      <c r="C44" s="18"/>
    </row>
    <row r="45" spans="3:3" x14ac:dyDescent="0.35">
      <c r="C45" s="18"/>
    </row>
    <row r="46" spans="3:3" x14ac:dyDescent="0.35">
      <c r="C46" s="18"/>
    </row>
    <row r="47" spans="3:3" x14ac:dyDescent="0.35">
      <c r="C47" s="18"/>
    </row>
    <row r="48" spans="3:3" x14ac:dyDescent="0.35">
      <c r="C48" s="18"/>
    </row>
    <row r="49" spans="3:3" x14ac:dyDescent="0.35">
      <c r="C49" s="18"/>
    </row>
    <row r="50" spans="3:3" x14ac:dyDescent="0.35">
      <c r="C50" s="18"/>
    </row>
  </sheetData>
  <phoneticPr fontId="19" type="noConversion"/>
  <pageMargins left="0.75" right="0.75" top="1" bottom="1" header="0.5" footer="0.5"/>
  <pageSetup paperSize="9" orientation="portrait" r:id="rId1"/>
  <headerFooter alignWithMargins="0"/>
  <webPublishItems count="1">
    <webPublishItem id="13028" divId="conf_finances_13028" sourceType="range" sourceRef="B1:D22" destinationFile="C:\Users\jbank\OneDrive\Desktop\FFO-2Stuff\Finances\conf_finances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NamesLookup</vt:lpstr>
      <vt:lpstr>CurrentBalances</vt:lpstr>
    </vt:vector>
  </TitlesOfParts>
  <Company>Heron Evidence Development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CKnight</dc:creator>
  <cp:keywords>NOT-APPL</cp:keywords>
  <dc:description>NOT-APPL</dc:description>
  <cp:lastModifiedBy>Jon Banks</cp:lastModifiedBy>
  <dcterms:created xsi:type="dcterms:W3CDTF">2013-12-17T12:57:02Z</dcterms:created>
  <dcterms:modified xsi:type="dcterms:W3CDTF">2023-05-21T12:30:13Z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