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15E060B3-F3B6-4582-A86C-02959E4E8A4B}" xr6:coauthVersionLast="47" xr6:coauthVersionMax="47" xr10:uidLastSave="{00000000-0000-0000-0000-000000000000}"/>
  <bookViews>
    <workbookView xWindow="3150" yWindow="3150" windowWidth="21600" windowHeight="11385" tabRatio="843" activeTab="1" xr2:uid="{00000000-000D-0000-FFFF-FFFF00000000}"/>
  </bookViews>
  <sheets>
    <sheet name="NamesLookup" sheetId="25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8" l="1"/>
  <c r="D20" i="28"/>
  <c r="D19" i="28"/>
  <c r="D18" i="28"/>
  <c r="D16" i="28"/>
  <c r="D14" i="28"/>
  <c r="D13" i="28"/>
  <c r="D12" i="28"/>
  <c r="D11" i="28"/>
  <c r="D10" i="28"/>
  <c r="D6" i="28"/>
  <c r="D17" i="28" l="1"/>
  <c r="D8" i="28" l="1"/>
  <c r="D7" i="28" l="1"/>
  <c r="D9" i="28" l="1"/>
  <c r="D5" i="28" l="1"/>
  <c r="D4" i="28" l="1"/>
  <c r="D15" i="28" l="1"/>
  <c r="D3" i="28" l="1"/>
  <c r="D2" i="28" l="1"/>
  <c r="D22" i="28" s="1"/>
</calcChain>
</file>

<file path=xl/sharedStrings.xml><?xml version="1.0" encoding="utf-8"?>
<sst xmlns="http://schemas.openxmlformats.org/spreadsheetml/2006/main" count="87" uniqueCount="44">
  <si>
    <t>Abbrev</t>
  </si>
  <si>
    <t>Club</t>
  </si>
  <si>
    <t>Count</t>
  </si>
  <si>
    <t>Balance</t>
  </si>
  <si>
    <t xml:space="preserve">Total </t>
  </si>
  <si>
    <t>Ajax</t>
  </si>
  <si>
    <t>Atalanta</t>
  </si>
  <si>
    <t>Cardiff_City</t>
  </si>
  <si>
    <t>FC_Porto</t>
  </si>
  <si>
    <t>Feyenoord</t>
  </si>
  <si>
    <t>Fulham</t>
  </si>
  <si>
    <t>Nottingham_Forest</t>
  </si>
  <si>
    <t>PSV</t>
  </si>
  <si>
    <t>Real_Betis</t>
  </si>
  <si>
    <t>Sunderland</t>
  </si>
  <si>
    <t>Villarreal</t>
  </si>
  <si>
    <t>Watford</t>
  </si>
  <si>
    <t>West_Brom</t>
  </si>
  <si>
    <t>AJA</t>
  </si>
  <si>
    <t>ATL</t>
  </si>
  <si>
    <t>CAR</t>
  </si>
  <si>
    <t>FCP</t>
  </si>
  <si>
    <t>FEY</t>
  </si>
  <si>
    <t>FUL</t>
  </si>
  <si>
    <t>NTF</t>
  </si>
  <si>
    <t>BET</t>
  </si>
  <si>
    <t>SUN</t>
  </si>
  <si>
    <t>VIL</t>
  </si>
  <si>
    <t>WAT</t>
  </si>
  <si>
    <t>WBA</t>
  </si>
  <si>
    <t>Celtic</t>
  </si>
  <si>
    <t>Eintracht_Frankfurt</t>
  </si>
  <si>
    <t>Leicester_City</t>
  </si>
  <si>
    <t>Luton_Town</t>
  </si>
  <si>
    <t>Norwich_City</t>
  </si>
  <si>
    <t>Sheffield_United</t>
  </si>
  <si>
    <t>Valencia</t>
  </si>
  <si>
    <t>CEL</t>
  </si>
  <si>
    <t>FRN</t>
  </si>
  <si>
    <t>LEI</t>
  </si>
  <si>
    <t>LUT</t>
  </si>
  <si>
    <t>NOR</t>
  </si>
  <si>
    <t>SHU</t>
  </si>
  <si>
    <t>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</si>
</sst>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aja.xlsx" TargetMode="External"/><Relationship Id="rId1" Type="http://schemas.openxmlformats.org/officeDocument/2006/relationships/externalLinkPath" Target="aj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atl.xlsx" TargetMode="External"/><Relationship Id="rId1" Type="http://schemas.openxmlformats.org/officeDocument/2006/relationships/externalLinkPath" Target="at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ar.xlsx" TargetMode="External"/><Relationship Id="rId1" Type="http://schemas.openxmlformats.org/officeDocument/2006/relationships/externalLinkPath" Target="ca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el.xlsx" TargetMode="External"/><Relationship Id="rId1" Type="http://schemas.openxmlformats.org/officeDocument/2006/relationships/externalLinkPath" Target="ce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frn.xlsx" TargetMode="External"/><Relationship Id="rId1" Type="http://schemas.openxmlformats.org/officeDocument/2006/relationships/externalLinkPath" Target="fr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fcp.xlsx" TargetMode="External"/><Relationship Id="rId1" Type="http://schemas.openxmlformats.org/officeDocument/2006/relationships/externalLinkPath" Target="fcp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fey.xlsx" TargetMode="External"/><Relationship Id="rId1" Type="http://schemas.openxmlformats.org/officeDocument/2006/relationships/externalLinkPath" Target="fey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ful.xlsx" TargetMode="External"/><Relationship Id="rId1" Type="http://schemas.openxmlformats.org/officeDocument/2006/relationships/externalLinkPath" Target="ful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lei.xlsx" TargetMode="External"/><Relationship Id="rId1" Type="http://schemas.openxmlformats.org/officeDocument/2006/relationships/externalLinkPath" Target="lei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lut.xlsx" TargetMode="External"/><Relationship Id="rId1" Type="http://schemas.openxmlformats.org/officeDocument/2006/relationships/externalLinkPath" Target="lut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nor.xlsx" TargetMode="External"/><Relationship Id="rId1" Type="http://schemas.openxmlformats.org/officeDocument/2006/relationships/externalLinkPath" Target="nor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ntf.xlsx" TargetMode="External"/><Relationship Id="rId1" Type="http://schemas.openxmlformats.org/officeDocument/2006/relationships/externalLinkPath" Target="ntf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psv.xlsx" TargetMode="External"/><Relationship Id="rId1" Type="http://schemas.openxmlformats.org/officeDocument/2006/relationships/externalLinkPath" Target="psv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bet.xlsx" TargetMode="External"/><Relationship Id="rId1" Type="http://schemas.openxmlformats.org/officeDocument/2006/relationships/externalLinkPath" Target="bet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shu.xlsx" TargetMode="External"/><Relationship Id="rId1" Type="http://schemas.openxmlformats.org/officeDocument/2006/relationships/externalLinkPath" Target="shu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sun.xlsx" TargetMode="External"/><Relationship Id="rId1" Type="http://schemas.openxmlformats.org/officeDocument/2006/relationships/externalLinkPath" Target="sun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val.xlsx" TargetMode="External"/><Relationship Id="rId1" Type="http://schemas.openxmlformats.org/officeDocument/2006/relationships/externalLinkPath" Target="val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vil.xlsx" TargetMode="External"/><Relationship Id="rId1" Type="http://schemas.openxmlformats.org/officeDocument/2006/relationships/externalLinkPath" Target="vil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wat.xlsx" TargetMode="External"/><Relationship Id="rId1" Type="http://schemas.openxmlformats.org/officeDocument/2006/relationships/externalLinkPath" Target="wa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wba.xlsx" TargetMode="External"/><Relationship Id="rId1" Type="http://schemas.openxmlformats.org/officeDocument/2006/relationships/externalLinkPath" Target="w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95330000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48335000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42780000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110886667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25946667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59686667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96485000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96010000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52618333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850000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3435000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28655000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6395000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35710000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6740000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74185000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8531667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48330000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14180000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61925000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4" sqref="C4:C23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18</v>
      </c>
      <c r="D4" s="5" t="s">
        <v>5</v>
      </c>
    </row>
    <row r="5" spans="2:4" x14ac:dyDescent="0.25">
      <c r="B5" s="2">
        <v>2</v>
      </c>
      <c r="C5" s="4" t="s">
        <v>19</v>
      </c>
      <c r="D5" s="5" t="s">
        <v>6</v>
      </c>
    </row>
    <row r="6" spans="2:4" x14ac:dyDescent="0.25">
      <c r="B6" s="2">
        <v>3</v>
      </c>
      <c r="C6" s="4" t="s">
        <v>20</v>
      </c>
      <c r="D6" s="5" t="s">
        <v>7</v>
      </c>
    </row>
    <row r="7" spans="2:4" x14ac:dyDescent="0.25">
      <c r="B7" s="2">
        <v>4</v>
      </c>
      <c r="C7" s="4" t="s">
        <v>37</v>
      </c>
      <c r="D7" s="5" t="s">
        <v>30</v>
      </c>
    </row>
    <row r="8" spans="2:4" x14ac:dyDescent="0.25">
      <c r="B8" s="2">
        <v>5</v>
      </c>
      <c r="C8" s="4" t="s">
        <v>38</v>
      </c>
      <c r="D8" s="5" t="s">
        <v>31</v>
      </c>
    </row>
    <row r="9" spans="2:4" x14ac:dyDescent="0.25">
      <c r="B9" s="2">
        <v>6</v>
      </c>
      <c r="C9" s="4" t="s">
        <v>21</v>
      </c>
      <c r="D9" s="5" t="s">
        <v>8</v>
      </c>
    </row>
    <row r="10" spans="2:4" x14ac:dyDescent="0.25">
      <c r="B10" s="2">
        <v>7</v>
      </c>
      <c r="C10" s="4" t="s">
        <v>22</v>
      </c>
      <c r="D10" s="5" t="s">
        <v>9</v>
      </c>
    </row>
    <row r="11" spans="2:4" x14ac:dyDescent="0.25">
      <c r="B11" s="2">
        <v>8</v>
      </c>
      <c r="C11" s="4" t="s">
        <v>23</v>
      </c>
      <c r="D11" s="5" t="s">
        <v>10</v>
      </c>
    </row>
    <row r="12" spans="2:4" x14ac:dyDescent="0.25">
      <c r="B12" s="2">
        <v>9</v>
      </c>
      <c r="C12" s="4" t="s">
        <v>39</v>
      </c>
      <c r="D12" s="5" t="s">
        <v>32</v>
      </c>
    </row>
    <row r="13" spans="2:4" x14ac:dyDescent="0.25">
      <c r="B13" s="2">
        <v>10</v>
      </c>
      <c r="C13" s="4" t="s">
        <v>40</v>
      </c>
      <c r="D13" s="5" t="s">
        <v>33</v>
      </c>
    </row>
    <row r="14" spans="2:4" x14ac:dyDescent="0.25">
      <c r="B14" s="2">
        <v>11</v>
      </c>
      <c r="C14" s="4" t="s">
        <v>41</v>
      </c>
      <c r="D14" s="5" t="s">
        <v>34</v>
      </c>
    </row>
    <row r="15" spans="2:4" x14ac:dyDescent="0.25">
      <c r="B15" s="2">
        <v>12</v>
      </c>
      <c r="C15" s="4" t="s">
        <v>24</v>
      </c>
      <c r="D15" s="5" t="s">
        <v>11</v>
      </c>
    </row>
    <row r="16" spans="2:4" x14ac:dyDescent="0.25">
      <c r="B16" s="2">
        <v>13</v>
      </c>
      <c r="C16" s="4" t="s">
        <v>12</v>
      </c>
      <c r="D16" s="5" t="s">
        <v>12</v>
      </c>
    </row>
    <row r="17" spans="2:4" x14ac:dyDescent="0.25">
      <c r="B17" s="2">
        <v>14</v>
      </c>
      <c r="C17" s="4" t="s">
        <v>25</v>
      </c>
      <c r="D17" s="5" t="s">
        <v>13</v>
      </c>
    </row>
    <row r="18" spans="2:4" x14ac:dyDescent="0.25">
      <c r="B18" s="2">
        <v>15</v>
      </c>
      <c r="C18" s="4" t="s">
        <v>42</v>
      </c>
      <c r="D18" s="5" t="s">
        <v>35</v>
      </c>
    </row>
    <row r="19" spans="2:4" x14ac:dyDescent="0.25">
      <c r="B19" s="2">
        <v>16</v>
      </c>
      <c r="C19" s="4" t="s">
        <v>26</v>
      </c>
      <c r="D19" s="5" t="s">
        <v>14</v>
      </c>
    </row>
    <row r="20" spans="2:4" x14ac:dyDescent="0.25">
      <c r="B20" s="2">
        <v>17</v>
      </c>
      <c r="C20" s="4" t="s">
        <v>43</v>
      </c>
      <c r="D20" s="5" t="s">
        <v>36</v>
      </c>
    </row>
    <row r="21" spans="2:4" x14ac:dyDescent="0.25">
      <c r="B21" s="2">
        <v>18</v>
      </c>
      <c r="C21" s="4" t="s">
        <v>27</v>
      </c>
      <c r="D21" s="5" t="s">
        <v>15</v>
      </c>
    </row>
    <row r="22" spans="2:4" x14ac:dyDescent="0.25">
      <c r="B22" s="2">
        <v>19</v>
      </c>
      <c r="C22" s="4" t="s">
        <v>28</v>
      </c>
      <c r="D22" s="5" t="s">
        <v>16</v>
      </c>
    </row>
    <row r="23" spans="2:4" x14ac:dyDescent="0.25">
      <c r="B23" s="2">
        <v>20</v>
      </c>
      <c r="C23" s="4" t="s">
        <v>29</v>
      </c>
      <c r="D23" s="5" t="s">
        <v>17</v>
      </c>
    </row>
    <row r="24" spans="2:4" x14ac:dyDescent="0.25">
      <c r="B24" s="2"/>
      <c r="C24" s="4"/>
      <c r="D24" s="5"/>
    </row>
    <row r="25" spans="2:4" x14ac:dyDescent="0.25">
      <c r="B25" s="2"/>
      <c r="C25" s="4"/>
      <c r="D25" s="5"/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0"/>
  <sheetViews>
    <sheetView tabSelected="1" topLeftCell="B1" workbookViewId="0">
      <selection activeCell="B1" sqref="B1:D22"/>
    </sheetView>
  </sheetViews>
  <sheetFormatPr defaultColWidth="18.7109375" defaultRowHeight="25.5" x14ac:dyDescent="0.35"/>
  <cols>
    <col min="1" max="1" width="18.7109375" style="6"/>
    <col min="2" max="2" width="41.570312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18</v>
      </c>
      <c r="D2" s="13">
        <f>[1]INT!$B$2</f>
        <v>95330000</v>
      </c>
    </row>
    <row r="3" spans="1:4" x14ac:dyDescent="0.35">
      <c r="A3" s="10"/>
      <c r="B3" s="14" t="s">
        <v>6</v>
      </c>
      <c r="C3" s="12" t="s">
        <v>19</v>
      </c>
      <c r="D3" s="13">
        <f>[2]INT!$B$2</f>
        <v>48335000</v>
      </c>
    </row>
    <row r="4" spans="1:4" x14ac:dyDescent="0.35">
      <c r="A4" s="10"/>
      <c r="B4" s="14" t="s">
        <v>7</v>
      </c>
      <c r="C4" s="12" t="s">
        <v>20</v>
      </c>
      <c r="D4" s="13">
        <f>[3]INT!$B$2</f>
        <v>42780000</v>
      </c>
    </row>
    <row r="5" spans="1:4" x14ac:dyDescent="0.35">
      <c r="A5" s="10"/>
      <c r="B5" s="14" t="s">
        <v>30</v>
      </c>
      <c r="C5" s="12" t="s">
        <v>37</v>
      </c>
      <c r="D5" s="13">
        <f>[4]INT!$B$2</f>
        <v>110886667</v>
      </c>
    </row>
    <row r="6" spans="1:4" x14ac:dyDescent="0.35">
      <c r="A6" s="10"/>
      <c r="B6" s="14" t="s">
        <v>31</v>
      </c>
      <c r="C6" s="12" t="s">
        <v>38</v>
      </c>
      <c r="D6" s="13">
        <f>[5]INT!$B$2</f>
        <v>25946667</v>
      </c>
    </row>
    <row r="7" spans="1:4" x14ac:dyDescent="0.35">
      <c r="A7" s="10"/>
      <c r="B7" s="14" t="s">
        <v>8</v>
      </c>
      <c r="C7" s="12" t="s">
        <v>21</v>
      </c>
      <c r="D7" s="13">
        <f>[6]INT!$B$2</f>
        <v>59686667</v>
      </c>
    </row>
    <row r="8" spans="1:4" x14ac:dyDescent="0.35">
      <c r="A8" s="10"/>
      <c r="B8" s="14" t="s">
        <v>9</v>
      </c>
      <c r="C8" s="12" t="s">
        <v>22</v>
      </c>
      <c r="D8" s="13">
        <f>[7]INT!$B$2</f>
        <v>96485000</v>
      </c>
    </row>
    <row r="9" spans="1:4" x14ac:dyDescent="0.35">
      <c r="A9" s="10"/>
      <c r="B9" s="14" t="s">
        <v>10</v>
      </c>
      <c r="C9" s="12" t="s">
        <v>23</v>
      </c>
      <c r="D9" s="13">
        <f>[8]INT!$B$2</f>
        <v>96010000</v>
      </c>
    </row>
    <row r="10" spans="1:4" x14ac:dyDescent="0.35">
      <c r="A10" s="10"/>
      <c r="B10" s="14" t="s">
        <v>32</v>
      </c>
      <c r="C10" s="12" t="s">
        <v>39</v>
      </c>
      <c r="D10" s="13">
        <f>[9]INT!$B$2</f>
        <v>52618333</v>
      </c>
    </row>
    <row r="11" spans="1:4" x14ac:dyDescent="0.35">
      <c r="A11" s="10"/>
      <c r="B11" s="14" t="s">
        <v>33</v>
      </c>
      <c r="C11" s="12" t="s">
        <v>40</v>
      </c>
      <c r="D11" s="13">
        <f>[10]INT!$B$2</f>
        <v>850000</v>
      </c>
    </row>
    <row r="12" spans="1:4" x14ac:dyDescent="0.35">
      <c r="A12" s="10"/>
      <c r="B12" s="14" t="s">
        <v>34</v>
      </c>
      <c r="C12" s="12" t="s">
        <v>41</v>
      </c>
      <c r="D12" s="13">
        <f>[11]INT!$B$2</f>
        <v>3435000</v>
      </c>
    </row>
    <row r="13" spans="1:4" x14ac:dyDescent="0.35">
      <c r="A13" s="10"/>
      <c r="B13" s="14" t="s">
        <v>11</v>
      </c>
      <c r="C13" s="12" t="s">
        <v>24</v>
      </c>
      <c r="D13" s="13">
        <f>[12]INT!$B$2</f>
        <v>28655000</v>
      </c>
    </row>
    <row r="14" spans="1:4" x14ac:dyDescent="0.35">
      <c r="A14" s="10"/>
      <c r="B14" s="14" t="s">
        <v>12</v>
      </c>
      <c r="C14" s="12" t="s">
        <v>12</v>
      </c>
      <c r="D14" s="13">
        <f>[13]INT!$B$2</f>
        <v>6395000</v>
      </c>
    </row>
    <row r="15" spans="1:4" x14ac:dyDescent="0.35">
      <c r="A15" s="10"/>
      <c r="B15" s="14" t="s">
        <v>13</v>
      </c>
      <c r="C15" s="12" t="s">
        <v>25</v>
      </c>
      <c r="D15" s="13">
        <f>[14]INT!$B$2</f>
        <v>35710000</v>
      </c>
    </row>
    <row r="16" spans="1:4" x14ac:dyDescent="0.35">
      <c r="A16" s="10"/>
      <c r="B16" s="14" t="s">
        <v>35</v>
      </c>
      <c r="C16" s="12" t="s">
        <v>42</v>
      </c>
      <c r="D16" s="13">
        <f>[15]INT!$B$2</f>
        <v>6740000</v>
      </c>
    </row>
    <row r="17" spans="1:4" x14ac:dyDescent="0.35">
      <c r="A17" s="10"/>
      <c r="B17" s="14" t="s">
        <v>14</v>
      </c>
      <c r="C17" s="12" t="s">
        <v>26</v>
      </c>
      <c r="D17" s="13">
        <f>[16]INT!$B$2</f>
        <v>74185000</v>
      </c>
    </row>
    <row r="18" spans="1:4" x14ac:dyDescent="0.35">
      <c r="A18" s="10"/>
      <c r="B18" s="14" t="s">
        <v>36</v>
      </c>
      <c r="C18" s="12" t="s">
        <v>43</v>
      </c>
      <c r="D18" s="13">
        <f>[17]INT!$B$2</f>
        <v>8531667</v>
      </c>
    </row>
    <row r="19" spans="1:4" x14ac:dyDescent="0.35">
      <c r="A19" s="10"/>
      <c r="B19" s="14" t="s">
        <v>15</v>
      </c>
      <c r="C19" s="12" t="s">
        <v>27</v>
      </c>
      <c r="D19" s="13">
        <f>[18]INT!$B$2</f>
        <v>48330000</v>
      </c>
    </row>
    <row r="20" spans="1:4" x14ac:dyDescent="0.35">
      <c r="A20" s="10"/>
      <c r="B20" s="14" t="s">
        <v>16</v>
      </c>
      <c r="C20" s="12" t="s">
        <v>28</v>
      </c>
      <c r="D20" s="13">
        <f>[19]INT!$B$2</f>
        <v>14180000</v>
      </c>
    </row>
    <row r="21" spans="1:4" ht="26.25" thickBot="1" x14ac:dyDescent="0.4">
      <c r="A21" s="10"/>
      <c r="B21" s="14" t="s">
        <v>17</v>
      </c>
      <c r="C21" s="12" t="s">
        <v>29</v>
      </c>
      <c r="D21" s="13">
        <f>[20]INT!$B$2</f>
        <v>61925000</v>
      </c>
    </row>
    <row r="22" spans="1:4" ht="26.25" thickBot="1" x14ac:dyDescent="0.4">
      <c r="B22" s="15" t="s">
        <v>4</v>
      </c>
      <c r="C22" s="16"/>
      <c r="D22" s="17">
        <f>SUM(D2:D21)</f>
        <v>917015001</v>
      </c>
    </row>
    <row r="31" spans="1:4" x14ac:dyDescent="0.35">
      <c r="C31" s="18"/>
    </row>
    <row r="32" spans="1:4" x14ac:dyDescent="0.35">
      <c r="C32" s="18"/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13028" divId="conf_finances_13028" sourceType="range" sourceRef="B1:D22" destinationFile="C:\Users\jbank\Desktop\FFO-2Stuff\Finances\conf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2023-10-26T19:28:20Z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